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<sst xmlns="http://schemas.openxmlformats.org/spreadsheetml/2006/main" count="691" uniqueCount="361">
  <si>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</si>
  <si>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</si>
  <si>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</si>
  <si>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</si>
  <si>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</si>
  <si>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</si>
  <si>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</si>
  <si>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</si>
  <si>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</si>
  <si>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</si>
  <si>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</si>
  <si>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</si>
  <si>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</si>
  <si>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</si>
  <si>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</si>
  <si>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</si>
  <si>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</si>
  <si>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</si>
  <si>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</si>
  <si>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</si>
  <si>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</si>
  <si>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</si>
  <si>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</si>
  <si>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</si>
  <si>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</si>
  <si>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</si>
  <si>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</si>
  <si>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</si>
  <si>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</si>
  <si>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</si>
  <si>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</si>
  <si>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</si>
  <si>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</si>
  <si>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</si>
  <si>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</si>
  <si>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</si>
  <si>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</si>
  <si>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</si>
  <si>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</si>
  <si>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</si>
  <si>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</si>
  <si>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</si>
  <si>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</si>
  <si>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</si>
  <si>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</si>
  <si>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</si>
  <si>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</si>
  <si>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</si>
  <si>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</si>
  <si>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</si>
  <si>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</si>
  <si>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</si>
  <si>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</si>
  <si>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</si>
  <si>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</si>
  <si>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</si>
  <si>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</si>
  <si>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</si>
  <si>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</si>
  <si>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</si>
  <si>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</si>
  <si>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</si>
  <si>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</si>
  <si>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</si>
  <si>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</si>
  <si>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</si>
  <si>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</si>
  <si>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</si>
  <si>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</si>
  <si>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</si>
  <si>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</si>
  <si>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</si>
  <si>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</si>
  <si>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</si>
  <si>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</si>
  <si>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</si>
  <si>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</si>
  <si>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</si>
  <si>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</si>
  <si>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</si>
  <si>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</si>
  <si>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</si>
  <si>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</si>
  <si>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</si>
  <si>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</si>
  <si>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</si>
  <si>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</si>
  <si>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</si>
  <si>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</si>
  <si>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</si>
  <si>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</si>
  <si>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</si>
  <si>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</si>
  <si>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</si>
  <si>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</si>
  <si>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</si>
  <si>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</si>
  <si>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</si>
  <si>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</si>
  <si>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</si>
  <si>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</si>
  <si>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</si>
  <si>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</si>
  <si>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</si>
  <si>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</si>
  <si>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</si>
  <si>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</si>
  <si>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</si>
  <si>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</si>
  <si>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</si>
  <si>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</si>
  <si>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</si>
  <si>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</si>
  <si>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</si>
  <si>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</si>
  <si>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</si>
  <si>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</si>
  <si>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</si>
  <si>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</si>
  <si>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</si>
  <si>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</si>
  <si>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</si>
  <si>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</si>
  <si>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</si>
  <si>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</si>
  <si>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</si>
  <si>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</si>
  <si>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</si>
  <si>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</si>
  <si>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</si>
  <si>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</si>
  <si>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</si>
  <si>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</si>
  <si>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</si>
  <si>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</si>
  <si>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</si>
  <si>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</si>
  <si>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</si>
  <si>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</si>
  <si>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</si>
  <si>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</si>
  <si>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</si>
  <si>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</si>
  <si>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</si>
  <si>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</si>
  <si>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</si>
  <si>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</si>
  <si>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</si>
  <si>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</si>
  <si>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</si>
  <si>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</si>
  <si>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</si>
  <si>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</si>
  <si>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</si>
  <si>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</si>
  <si>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</si>
  <si>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</si>
  <si>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</si>
  <si>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</si>
  <si>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</si>
  <si>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</si>
  <si>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</si>
  <si>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</si>
  <si>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</si>
  <si>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</si>
  <si>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</si>
  <si>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</si>
  <si>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</si>
  <si>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</si>
  <si>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</si>
  <si>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</si>
  <si>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</si>
  <si>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</si>
  <si>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</si>
  <si>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</si>
  <si>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</si>
  <si>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</si>
  <si>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</si>
  <si>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</si>
  <si>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</si>
  <si>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</si>
  <si>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</si>
  <si>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</si>
  <si>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</si>
  <si>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</si>
  <si>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</si>
  <si>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</si>
  <si>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</si>
  <si>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</si>
  <si>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</si>
  <si>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</si>
  <si>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</si>
  <si>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</si>
  <si>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</si>
  <si>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</si>
  <si>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</si>
  <si>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</si>
  <si>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</si>
  <si>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</si>
  <si>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</si>
  <si>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</si>
  <si>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</si>
  <si>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</si>
  <si>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</si>
  <si>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</si>
  <si>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</si>
  <si>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</si>
  <si>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</si>
  <si>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</si>
  <si>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</si>
  <si>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</si>
  <si>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</si>
  <si>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</si>
  <si>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</si>
  <si>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</si>
  <si>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</si>
  <si>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</si>
  <si>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</si>
  <si>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</si>
  <si>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</si>
  <si>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</si>
  <si>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</si>
  <si>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</si>
  <si>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</si>
  <si>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</si>
  <si>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</si>
  <si>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</si>
  <si>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</si>
  <si>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</si>
  <si>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</si>
  <si>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</si>
  <si>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</si>
  <si>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</si>
  <si>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</si>
  <si>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</si>
  <si>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</si>
  <si>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</si>
  <si>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</si>
  <si>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</si>
  <si>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</si>
  <si>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</si>
  <si>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</si>
  <si>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</si>
  <si>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</si>
  <si>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</si>
  <si>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</si>
  <si>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</si>
  <si>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</si>
  <si>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</si>
  <si>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</si>
  <si>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</si>
  <si>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</si>
  <si>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</si>
  <si>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</si>
  <si>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</si>
  <si>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</si>
  <si>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</si>
  <si>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</si>
  <si>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</si>
  <si>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</si>
  <si>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</si>
  <si>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</si>
  <si>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</si>
  <si>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</si>
  <si>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</si>
  <si>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</si>
  <si>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</si>
  <si>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</si>
  <si>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</si>
  <si>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</si>
  <si>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</si>
  <si>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</si>
  <si>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</si>
  <si>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</si>
  <si>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</si>
  <si>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</si>
  <si>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</si>
  <si>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</si>
  <si>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</si>
  <si>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</si>
  <si>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</si>
  <si>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</si>
  <si>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</si>
  <si>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</si>
  <si>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</si>
  <si>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</si>
  <si>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</si>
  <si>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</si>
  <si>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</si>
  <si>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</si>
  <si>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</si>
  <si>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</si>
  <si>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</si>
  <si>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</si>
  <si>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</si>
  <si>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</si>
  <si>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</si>
  <si>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</si>
  <si>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</si>
  <si>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</si>
  <si>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</si>
  <si>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</si>
  <si>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</si>
  <si>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</si>
  <si>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</si>
  <si>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</si>
  <si>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</si>
  <si>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</si>
  <si>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</si>
  <si>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</si>
  <si>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</si>
  <si>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</si>
  <si>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</si>
  <si>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</si>
  <si>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</si>
  <si>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</si>
  <si>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</si>
  <si>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</si>
  <si>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</si>
  <si>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</si>
  <si>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</si>
  <si>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</si>
  <si>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</si>
  <si>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</si>
  <si>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</si>
  <si>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</si>
  <si>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</si>
  <si>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</si>
  <si>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</si>
  <si>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</si>
  <si>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</si>
  <si>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</si>
  <si>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</si>
  <si>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</si>
  <si>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</si>
  <si>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</si>
  <si>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</si>
  <si>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</si>
  <si>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</si>
  <si>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</si>
  <si>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</si>
  <si>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</si>
  <si>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</si>
  <si>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</si>
  <si>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</si>
  <si>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</si>
  <si>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</si>
  <si>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</si>
  <si>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</si>
  <si>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</si>
  <si>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</si>
  <si>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</si>
  <si>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</si>
  <si>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</si>
  <si>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</si>
  <si>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</si>
  <si>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</si>
  <si>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</si>
  <si>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</si>
  <si>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"28"  травня  2021 р.</t>
  </si>
  <si>
    <r>
      <t>"</t>
    </r>
    <r>
      <rPr>
        <u val="single"/>
        <sz val="20"/>
        <rFont val="Arial Cyr"/>
        <family val="0"/>
      </rPr>
      <t xml:space="preserve">   27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</si>
</sst>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4.emf" /><Relationship Id="rId3" Type="http://schemas.openxmlformats.org/officeDocument/2006/relationships/image" Target="../media/image26.emf" /><Relationship Id="rId4" Type="http://schemas.openxmlformats.org/officeDocument/2006/relationships/image" Target="../media/image17.emf" /><Relationship Id="rId5" Type="http://schemas.openxmlformats.org/officeDocument/2006/relationships/image" Target="../media/image27.emf" /><Relationship Id="rId6" Type="http://schemas.openxmlformats.org/officeDocument/2006/relationships/image" Target="../media/image25.emf" /><Relationship Id="rId7" Type="http://schemas.openxmlformats.org/officeDocument/2006/relationships/image" Target="../media/image23.emf" /><Relationship Id="rId8" Type="http://schemas.openxmlformats.org/officeDocument/2006/relationships/image" Target="../media/image21.emf" /><Relationship Id="rId9" Type="http://schemas.openxmlformats.org/officeDocument/2006/relationships/image" Target="../media/image22.emf" /><Relationship Id="rId10" Type="http://schemas.openxmlformats.org/officeDocument/2006/relationships/image" Target="../media/image28.emf" /><Relationship Id="rId11" Type="http://schemas.openxmlformats.org/officeDocument/2006/relationships/image" Target="../media/image29.emf" /><Relationship Id="rId12" Type="http://schemas.openxmlformats.org/officeDocument/2006/relationships/image" Target="../media/image1.emf" /><Relationship Id="rId13" Type="http://schemas.openxmlformats.org/officeDocument/2006/relationships/image" Target="../media/image20.emf" /><Relationship Id="rId14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v>21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52.751730952380946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120</v>
      </c>
      <c r="H21" s="112" t="s">
        <v>8</v>
      </c>
      <c r="I21" s="112" t="s">
        <v>165</v>
      </c>
      <c r="J21" s="113" t="s">
        <v>99</v>
      </c>
      <c r="K21" s="66" t="s">
        <v>11</v>
      </c>
      <c r="L21" s="66" t="s">
        <v>106</v>
      </c>
      <c r="M21" s="66" t="s">
        <v>166</v>
      </c>
      <c r="N21" s="75"/>
      <c r="O21" s="67" t="s">
        <v>355</v>
      </c>
      <c r="P21" s="66" t="s">
        <v>162</v>
      </c>
      <c r="Q21" s="67" t="s">
        <v>167</v>
      </c>
      <c r="R21" s="66" t="s">
        <v>108</v>
      </c>
      <c r="S21" s="66" t="s">
        <v>11</v>
      </c>
      <c r="T21" s="66"/>
      <c r="U21" s="66"/>
      <c r="V21" s="66"/>
      <c r="W21" s="66"/>
      <c r="X21" s="66"/>
      <c r="Y21" s="75"/>
      <c r="Z21" s="67"/>
      <c r="AA21" s="66"/>
      <c r="AB21" s="66"/>
      <c r="AC21" s="66"/>
      <c r="AD21" s="66"/>
      <c r="AE21" s="66"/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12</v>
      </c>
      <c r="P23" s="20">
        <f aca="true" t="shared" si="0" ref="P23:V23">O23</f>
        <v>12</v>
      </c>
      <c r="Q23" s="21">
        <f t="shared" si="0"/>
        <v>12</v>
      </c>
      <c r="R23" s="20">
        <f t="shared" si="0"/>
        <v>12</v>
      </c>
      <c r="S23" s="20">
        <f t="shared" si="0"/>
        <v>12</v>
      </c>
      <c r="T23" s="20">
        <f t="shared" si="0"/>
        <v>12</v>
      </c>
      <c r="U23" s="20">
        <f t="shared" si="0"/>
        <v>12</v>
      </c>
      <c r="V23" s="20">
        <f t="shared" si="0"/>
        <v>12</v>
      </c>
      <c r="W23" s="20">
        <v>1</v>
      </c>
      <c r="X23" s="20">
        <f>W23</f>
        <v>1</v>
      </c>
      <c r="Y23" s="69">
        <f>X23</f>
        <v>1</v>
      </c>
      <c r="Z23" s="21">
        <v>1</v>
      </c>
      <c r="AA23" s="20">
        <f>Z23</f>
        <v>1</v>
      </c>
      <c r="AB23" s="20">
        <f aca="true" t="shared" si="1" ref="AB23:AG23">AA23</f>
        <v>1</v>
      </c>
      <c r="AC23" s="20">
        <f t="shared" si="1"/>
        <v>1</v>
      </c>
      <c r="AD23" s="20">
        <f t="shared" si="1"/>
        <v>1</v>
      </c>
      <c r="AE23" s="20">
        <f t="shared" si="1"/>
        <v>1</v>
      </c>
      <c r="AF23" s="20">
        <f t="shared" si="1"/>
        <v>1</v>
      </c>
      <c r="AG23" s="69">
        <f t="shared" si="1"/>
        <v>1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v>33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200</v>
      </c>
      <c r="K24" s="41">
        <v>100</v>
      </c>
      <c r="L24" s="41">
        <v>240</v>
      </c>
      <c r="M24" s="41">
        <v>15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v>184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0</v>
      </c>
      <c r="X24" s="40">
        <f>VLOOKUP(полдник2,таб,67,FALSE)</f>
        <v>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0</v>
      </c>
      <c r="AA24" s="40">
        <f>IF(ужин2="хліб житній",DW2,(IF(ужин2="хліб пшеничний",DV2,(VLOOKUP(ужин2,таб,67,FALSE)))))</f>
        <v>0</v>
      </c>
      <c r="AB24" s="40">
        <f>IF(ужин3="хліб житній",DW2,(IF(ужин3="хліб пшеничний",DV2,(VLOOKUP(ужин3,таб,67,FALSE)))))</f>
        <v>0</v>
      </c>
      <c r="AC24" s="40">
        <f>IF(ужин4="хліб житній",DW2,(IF(ужин4="хліб пшеничний",DV2,(VLOOKUP(ужин4,таб,67,FALSE)))))</f>
        <v>0</v>
      </c>
      <c r="AD24" s="40"/>
      <c r="AE24" s="40">
        <f>IF(ужин6="хліб житній",DW2,(IF(ужин6="хліб пшеничний",DV2,(VLOOKUP(ужин6,таб,67,FALSE)))))</f>
        <v>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v>141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0.08057142857142857</v>
      </c>
      <c r="AJ27" s="171"/>
      <c r="AK27" s="158">
        <f>SUM(G28:AG28)</f>
        <v>1.692</v>
      </c>
      <c r="AL27" s="159"/>
      <c r="AM27" s="322">
        <f>IF(AK27=0,0,AS117)</f>
        <v>117.5</v>
      </c>
      <c r="AN27" s="320">
        <f>AK27*AM27</f>
        <v>198.81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1.692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v>33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0.04557142857142857</v>
      </c>
      <c r="AJ33" s="171"/>
      <c r="AK33" s="158">
        <f>SUM(G34:AG34)</f>
        <v>0.957</v>
      </c>
      <c r="AL33" s="159"/>
      <c r="AM33" s="322">
        <f>IF(AK33=0,0,AV117)</f>
        <v>98.2</v>
      </c>
      <c r="AN33" s="320">
        <f>AK33*AM33</f>
        <v>93.9774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  <v>0.957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</v>
      </c>
      <c r="AJ37" s="171"/>
      <c r="AK37" s="158">
        <f>SUM(G38:AG38)</f>
        <v>0</v>
      </c>
      <c r="AL37" s="159"/>
      <c r="AM37" s="322">
        <f>IF(AK37=0,0,AX117)</f>
        <v>0</v>
      </c>
      <c r="AN37" s="320">
        <f>AK37*AM37</f>
        <v>0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3.5</v>
      </c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0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0.039285714285714285</v>
      </c>
      <c r="AJ41" s="171"/>
      <c r="AK41" s="158">
        <f>SUM(G42:AG42)</f>
        <v>0.825</v>
      </c>
      <c r="AL41" s="159"/>
      <c r="AM41" s="322">
        <f>IF(AK41=0,0,AZ117)</f>
        <v>181.81</v>
      </c>
      <c r="AN41" s="320">
        <f>AK41*AM41</f>
        <v>149.99325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0.203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0.042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3.5</v>
      </c>
      <c r="P47" s="28">
        <f>VLOOKUP(обед2,таб,13,FALSE)</f>
        <v>7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0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0.006</v>
      </c>
      <c r="AJ47" s="171"/>
      <c r="AK47" s="158">
        <f>SUM(G48:AG48)</f>
        <v>0.126</v>
      </c>
      <c r="AL47" s="159"/>
      <c r="AM47" s="322">
        <f>IF(AK47=0,0,BC117)</f>
        <v>44</v>
      </c>
      <c r="AN47" s="320">
        <f>AK47*AM47</f>
        <v>5.5440000000000005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0.042</v>
      </c>
      <c r="P48" s="46">
        <f t="shared" si="36"/>
        <v>0.084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v>293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0.4046190476190476</v>
      </c>
      <c r="AJ49" s="171"/>
      <c r="AK49" s="158">
        <f>SUM(G50:AG50)</f>
        <v>8.497</v>
      </c>
      <c r="AL49" s="159"/>
      <c r="AM49" s="322">
        <f>IF(AK49=0,0,BD117)</f>
        <v>18.8</v>
      </c>
      <c r="AN49" s="320">
        <f>AK49*AM49</f>
        <v>159.74360000000001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8.497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</v>
      </c>
      <c r="AJ53" s="171"/>
      <c r="AK53" s="158">
        <f>SUM(G54:AG54)</f>
        <v>0</v>
      </c>
      <c r="AL53" s="159"/>
      <c r="AM53" s="322">
        <f>IF(AK53=0,0,BF117)</f>
        <v>0</v>
      </c>
      <c r="AN53" s="32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</v>
      </c>
      <c r="AJ55" s="171"/>
      <c r="AK55" s="158">
        <f>SUM(G56:AG56)</f>
        <v>0</v>
      </c>
      <c r="AL55" s="159"/>
      <c r="AM55" s="322">
        <f>IF(AK55=0,0,BG117)</f>
        <v>0</v>
      </c>
      <c r="AN55" s="320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v>15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0.020714285714285713</v>
      </c>
      <c r="AJ59" s="171"/>
      <c r="AK59" s="158">
        <f>SUM(G60:AG60)</f>
        <v>0.435</v>
      </c>
      <c r="AL59" s="159"/>
      <c r="AM59" s="322">
        <f>IF(AK59=0,0,BI117)</f>
        <v>140.8</v>
      </c>
      <c r="AN59" s="320">
        <f>AK59*AM59</f>
        <v>61.248000000000005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  <v>0.435</v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0</v>
      </c>
      <c r="AJ61" s="171"/>
      <c r="AK61" s="236">
        <f>SUM(G62:AG62)</f>
        <v>0</v>
      </c>
      <c r="AL61" s="237"/>
      <c r="AM61" s="322">
        <f>IF(AK61=0,0,BJ117)</f>
        <v>0</v>
      </c>
      <c r="AN61" s="320">
        <f>AK61*AM61</f>
        <v>0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</v>
      </c>
      <c r="AJ65" s="171"/>
      <c r="AK65" s="158">
        <f>SUM(G66:AG66)</f>
        <v>0</v>
      </c>
      <c r="AL65" s="159"/>
      <c r="AM65" s="322">
        <f>IF(AK65=0,0,BL117)</f>
        <v>0</v>
      </c>
      <c r="AN65" s="320">
        <f>AK65*AM65</f>
        <v>0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v>28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0.03866666666666667</v>
      </c>
      <c r="AJ69" s="171"/>
      <c r="AK69" s="158">
        <f>SUM(G70:AG70)</f>
        <v>0.812</v>
      </c>
      <c r="AL69" s="159"/>
      <c r="AM69" s="322">
        <f>IF(AK69=0,0,BN117)</f>
        <v>36.7</v>
      </c>
      <c r="AN69" s="320">
        <f>AK69*AM69</f>
        <v>29.800400000000003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  <v>0.812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14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0.008</v>
      </c>
      <c r="AJ85" s="171"/>
      <c r="AK85" s="158">
        <f>SUM(G86:AG86)</f>
        <v>0.168</v>
      </c>
      <c r="AL85" s="159"/>
      <c r="AM85" s="322">
        <f>IF(AK85=0,0,BS117)</f>
        <v>17</v>
      </c>
      <c r="AN85" s="320">
        <f>AK85*AM85</f>
        <v>2.8560000000000003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  <v>0.168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15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0.041428571428571426</v>
      </c>
      <c r="AJ97" s="171"/>
      <c r="AK97" s="158">
        <f>SUM(G98:AG98)</f>
        <v>0.87</v>
      </c>
      <c r="AL97" s="159"/>
      <c r="AM97" s="322">
        <f>IF(AK97=0,0,BW117)</f>
        <v>21</v>
      </c>
      <c r="AN97" s="320">
        <f>AK97*AM97</f>
        <v>18.27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0.435</v>
      </c>
      <c r="H98" s="47">
        <f t="shared" si="107"/>
      </c>
      <c r="I98" s="46">
        <f t="shared" si="107"/>
      </c>
      <c r="J98" s="47">
        <f t="shared" si="107"/>
        <v>0.435</v>
      </c>
      <c r="K98" s="46">
        <f t="shared" si="107"/>
      </c>
      <c r="L98" s="46">
        <f t="shared" si="107"/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</v>
      </c>
      <c r="AJ107" s="171"/>
      <c r="AK107" s="158">
        <f>SUM(G108:AG108)</f>
        <v>0</v>
      </c>
      <c r="AL107" s="159"/>
      <c r="AM107" s="322">
        <f>IF(AK107=0,0,CB117)</f>
        <v>0</v>
      </c>
      <c r="AN107" s="32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v>184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0.10514285714285715</v>
      </c>
      <c r="AJ111" s="171"/>
      <c r="AK111" s="158">
        <f>SUM(G112:AG112)</f>
        <v>2.208</v>
      </c>
      <c r="AL111" s="159"/>
      <c r="AM111" s="322">
        <f>IF(AK111=0,0,CD117)</f>
        <v>21.7</v>
      </c>
      <c r="AN111" s="320">
        <f>AK111*AM111</f>
        <v>47.9136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2.208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v>240</v>
      </c>
      <c r="M115" s="28">
        <f>VLOOKUP(завтрак7,таб,42,FALSE)</f>
        <v>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0.3314285714285714</v>
      </c>
      <c r="AJ115" s="171"/>
      <c r="AK115" s="158">
        <f>SUM(G116:AG116)</f>
        <v>6.96</v>
      </c>
      <c r="AL115" s="159"/>
      <c r="AM115" s="322">
        <f>IF(AK115=0,0,CF117)</f>
        <v>16.8</v>
      </c>
      <c r="AN115" s="320">
        <f>AK115*AM115</f>
        <v>116.928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6.96</v>
      </c>
      <c r="M116" s="46">
        <f t="shared" si="134"/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v>155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0.21885714285714286</v>
      </c>
      <c r="AJ125" s="171"/>
      <c r="AK125" s="158">
        <f>SUM(G126:AG126)</f>
        <v>4.596</v>
      </c>
      <c r="AL125" s="159"/>
      <c r="AM125" s="322">
        <f>IF(AK125=0,0,CG117)</f>
        <v>13.1</v>
      </c>
      <c r="AN125" s="320">
        <f>AK125*AM125</f>
        <v>60.2076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1.86</v>
      </c>
      <c r="P126" s="45">
        <f t="shared" si="150"/>
        <v>2.736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</v>
      </c>
      <c r="AJ127" s="171"/>
      <c r="AK127" s="158">
        <f>SUM(G128:AG128)</f>
        <v>0</v>
      </c>
      <c r="AL127" s="159"/>
      <c r="AM127" s="322">
        <f>IF(AK127=0,0,CH117)</f>
        <v>0</v>
      </c>
      <c r="AN127" s="32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v>30</v>
      </c>
      <c r="P129" s="38">
        <v>35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0.037142857142857144</v>
      </c>
      <c r="AJ129" s="171"/>
      <c r="AK129" s="158">
        <f>SUM(G130:AG130)</f>
        <v>0.78</v>
      </c>
      <c r="AL129" s="159"/>
      <c r="AM129" s="322">
        <f>IF(AK129=0,0,CI117)</f>
        <v>5.9</v>
      </c>
      <c r="AN129" s="320">
        <f>AK129*AM129</f>
        <v>4.602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0.36</v>
      </c>
      <c r="P130" s="45">
        <f t="shared" si="156"/>
        <v>0.42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50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0.02857142857142857</v>
      </c>
      <c r="AJ131" s="171"/>
      <c r="AK131" s="158">
        <f>SUM(G132:AG132)</f>
        <v>0.6</v>
      </c>
      <c r="AL131" s="159"/>
      <c r="AM131" s="322">
        <f>IF(AK131=0,0,CJ117)</f>
        <v>7.8</v>
      </c>
      <c r="AN131" s="320">
        <f>AK131*AM131</f>
        <v>4.68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</v>
      </c>
      <c r="AJ137" s="171"/>
      <c r="AK137" s="158">
        <f>SUM(G138:AG138)</f>
        <v>0</v>
      </c>
      <c r="AL137" s="159"/>
      <c r="AM137" s="322">
        <f>IF(AK137=0,0,CO117)</f>
        <v>0</v>
      </c>
      <c r="AN137" s="32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0.001142857142857143</v>
      </c>
      <c r="AJ141" s="171"/>
      <c r="AK141" s="158">
        <f>SUM(G142:AG142)</f>
        <v>0.024</v>
      </c>
      <c r="AL141" s="159"/>
      <c r="AM141" s="322">
        <f>IF(AK141=0,0,CM117)</f>
        <v>52.8</v>
      </c>
      <c r="AN141" s="320">
        <f>AK141*AM141</f>
        <v>1.2671999999999999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  <v>0.024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0.05714285714285714</v>
      </c>
      <c r="AJ145" s="171"/>
      <c r="AK145" s="158">
        <f>SUM(G146:AG146)</f>
        <v>1.2</v>
      </c>
      <c r="AL145" s="159"/>
      <c r="AM145" s="322">
        <f>IF(AK145=0,0,CP117)</f>
        <v>56.4</v>
      </c>
      <c r="AN145" s="320">
        <f>AK145*AM145</f>
        <v>67.67999999999999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1.2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/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0.24095238095238097</v>
      </c>
      <c r="AJ147" s="171"/>
      <c r="AK147" s="158">
        <f>SUM(G148:AG148)</f>
        <v>5.0600000000000005</v>
      </c>
      <c r="AL147" s="159"/>
      <c r="AM147" s="322">
        <f>IF(AK147=0,0,CQ117)</f>
        <v>13.8</v>
      </c>
      <c r="AN147" s="320">
        <f>AK147*AM147</f>
        <v>69.82800000000002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2.16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1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0.001380952380952381</v>
      </c>
      <c r="AJ161" s="171"/>
      <c r="AK161" s="158">
        <f>SUM(G162:AG162)</f>
        <v>0.029</v>
      </c>
      <c r="AL161" s="159"/>
      <c r="AM161" s="322">
        <f>IF(AK161=0,0,CX117)</f>
        <v>452</v>
      </c>
      <c r="AN161" s="320">
        <f>AK161*AM161</f>
        <v>13.108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  <v>0.029</v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0.21</v>
      </c>
      <c r="AL163" s="159"/>
      <c r="AM163" s="322">
        <v>6.33</v>
      </c>
      <c r="AN163" s="320">
        <f>AK163*AM163</f>
        <v>1.3293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1107.7863499999999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2021-05-26T07:13:03Z</cp:lastPrinted>
  <dcterms:created xsi:type="dcterms:W3CDTF">1996-10-08T23:32:33Z</dcterms:created>
  <dcterms:modified xsi:type="dcterms:W3CDTF">2021-05-27T05:10:46Z</dcterms:modified>
  <cp:category/>
  <cp:version/>
  <cp:contentType/>
  <cp:contentStatus/>
</cp:coreProperties>
</file>